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85" tabRatio="671" activeTab="0"/>
  </bookViews>
  <sheets>
    <sheet name="DC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<sst xmlns="http://schemas.openxmlformats.org/spreadsheetml/2006/main" count="42" uniqueCount="42">
  <si>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EBIT</t>
  </si>
  <si>
    <t>WACC</t>
  </si>
  <si>
    <t>DCF vertinimas</t>
  </si>
  <si>
    <t>Prognozuojamas periodas</t>
  </si>
  <si>
    <t>1 metai</t>
  </si>
  <si>
    <t>2 metai</t>
  </si>
  <si>
    <t>3 metai</t>
  </si>
  <si>
    <t>4 metai</t>
  </si>
  <si>
    <t>5 metai</t>
  </si>
  <si>
    <t>Amžinieji metai</t>
  </si>
  <si>
    <t>Spalvos žymėjimas reiškia, kad įvedami duomenys</t>
  </si>
  <si>
    <t xml:space="preserve"> -  Mokestis</t>
  </si>
  <si>
    <t xml:space="preserve"> + Nusidėvėjimas ir amortizacija</t>
  </si>
  <si>
    <t xml:space="preserve"> -  Apyvartinio kapitalo pokytis</t>
  </si>
  <si>
    <t xml:space="preserve"> -  Investicijos</t>
  </si>
  <si>
    <t xml:space="preserve"> = Grynasis pinigų srautas</t>
  </si>
  <si>
    <t>Laiko faktorius</t>
  </si>
  <si>
    <t>Diskontavimo faktorius</t>
  </si>
  <si>
    <t>Diskontuotas pinigų srautas</t>
  </si>
  <si>
    <t>Diskontuotų pinigų srautų vertė</t>
  </si>
  <si>
    <t xml:space="preserve"> + Likutinė (amžinoji) vertė</t>
  </si>
  <si>
    <t xml:space="preserve"> - Grynoji skola</t>
  </si>
  <si>
    <t xml:space="preserve"> - Mažumos dalis</t>
  </si>
  <si>
    <t xml:space="preserve"> = Akcijų vertė</t>
  </si>
  <si>
    <t>Akcijų skaičius</t>
  </si>
  <si>
    <t>Vienos akcijos vertė</t>
  </si>
  <si>
    <t>WACC (diskonto normos) skaičiavimas</t>
  </si>
  <si>
    <t>Nuosavybės rinkos vertė</t>
  </si>
  <si>
    <t>Grynoji skolos rinkos vertė</t>
  </si>
  <si>
    <t>Nesvertinis beta</t>
  </si>
  <si>
    <t>Svertinis beta</t>
  </si>
  <si>
    <t>Nerizikinga palūkanų norma</t>
  </si>
  <si>
    <t>Rinkos rizikos premija</t>
  </si>
  <si>
    <t>Šalies rizikos premija</t>
  </si>
  <si>
    <t>Papildoma rizikos premija</t>
  </si>
  <si>
    <t>Pelno mokesčio norma</t>
  </si>
  <si>
    <t>Nuosavo kapitalo kaštai</t>
  </si>
  <si>
    <t>Skolinto kapitalo kaštai</t>
  </si>
  <si>
    <t>Amžinasis augimas</t>
  </si>
  <si>
    <t xml:space="preserve"> - Realusis</t>
  </si>
  <si>
    <t xml:space="preserve"> - Šalies BVP augimas</t>
  </si>
  <si>
    <t xml:space="preserve"> - Augimas dėl infliacijos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</si>
</sst>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%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"/>
      <color indexed="63"/>
      <name val="Verdan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5"/>
      <name val="Tahoma"/>
      <family val="2"/>
    </font>
    <font>
      <sz val="9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Tahoma"/>
      <family val="2"/>
    </font>
    <font>
      <sz val="9"/>
      <color theme="0" tint="-0.3499799966812134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57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vertical="center"/>
    </xf>
    <xf numFmtId="10" fontId="2" fillId="0" borderId="0" xfId="57" applyNumberFormat="1" applyFont="1" applyFill="1" applyBorder="1" applyAlignment="1">
      <alignment/>
    </xf>
    <xf numFmtId="9" fontId="2" fillId="0" borderId="0" xfId="57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57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164" fontId="2" fillId="33" borderId="14" xfId="57" applyNumberFormat="1" applyFont="1" applyFill="1" applyBorder="1" applyAlignment="1">
      <alignment/>
    </xf>
    <xf numFmtId="164" fontId="2" fillId="0" borderId="15" xfId="57" applyNumberFormat="1" applyFont="1" applyFill="1" applyBorder="1" applyAlignment="1">
      <alignment/>
    </xf>
    <xf numFmtId="0" fontId="3" fillId="0" borderId="11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43" fillId="0" borderId="10" xfId="0" applyFont="1" applyBorder="1" applyAlignment="1">
      <alignment/>
    </xf>
    <xf numFmtId="2" fontId="44" fillId="0" borderId="17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0" fontId="43" fillId="0" borderId="11" xfId="0" applyFont="1" applyBorder="1" applyAlignment="1">
      <alignment/>
    </xf>
    <xf numFmtId="2" fontId="44" fillId="0" borderId="0" xfId="0" applyNumberFormat="1" applyFont="1" applyBorder="1" applyAlignment="1">
      <alignment/>
    </xf>
    <xf numFmtId="2" fontId="44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2" fillId="36" borderId="0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2" fontId="2" fillId="36" borderId="17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1" fontId="2" fillId="36" borderId="12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164" fontId="2" fillId="36" borderId="12" xfId="57" applyNumberFormat="1" applyFont="1" applyFill="1" applyBorder="1" applyAlignment="1">
      <alignment/>
    </xf>
    <xf numFmtId="9" fontId="2" fillId="36" borderId="12" xfId="57" applyFont="1" applyFill="1" applyBorder="1" applyAlignment="1">
      <alignment/>
    </xf>
    <xf numFmtId="164" fontId="2" fillId="36" borderId="14" xfId="57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2"/>
  <sheetViews>
    <sheetView tabSelected="1" zoomScalePageLayoutView="0" workbookViewId="0" topLeftCell="A19">
      <selection activeCell="B48" sqref="B48"/>
    </sheetView>
  </sheetViews>
  <sheetFormatPr defaultColWidth="9.140625" defaultRowHeight="12.75"/>
  <cols>
    <col min="1" max="1" width="3.421875" style="2" customWidth="1"/>
    <col min="2" max="2" width="32.7109375" style="2" customWidth="1"/>
    <col min="3" max="7" width="12.7109375" style="2" customWidth="1"/>
    <col min="8" max="8" width="14.00390625" style="2" customWidth="1"/>
    <col min="9" max="9" width="12.421875" style="2" customWidth="1"/>
    <col min="10" max="10" width="13.140625" style="2" bestFit="1" customWidth="1"/>
    <col min="11" max="11" width="13.8515625" style="2" bestFit="1" customWidth="1"/>
    <col min="12" max="12" width="9.8515625" style="2" bestFit="1" customWidth="1"/>
    <col min="13" max="13" width="8.421875" style="2" bestFit="1" customWidth="1"/>
    <col min="14" max="14" width="9.8515625" style="2" bestFit="1" customWidth="1"/>
    <col min="15" max="15" width="8.421875" style="2" bestFit="1" customWidth="1"/>
    <col min="16" max="16" width="11.8515625" style="2" customWidth="1"/>
    <col min="17" max="16384" width="9.140625" style="2" customWidth="1"/>
  </cols>
  <sheetData>
    <row r="2" spans="2:13" ht="11.25">
      <c r="B2" s="4"/>
      <c r="C2" s="4"/>
      <c r="D2" s="4"/>
      <c r="E2" s="4"/>
      <c r="F2" s="4"/>
      <c r="G2" s="4"/>
      <c r="H2" s="18"/>
      <c r="I2" s="18"/>
      <c r="J2" s="18"/>
      <c r="K2" s="18"/>
      <c r="L2" s="19"/>
      <c r="M2" s="1"/>
    </row>
    <row r="3" spans="2:12" ht="15" customHeight="1">
      <c r="B3" s="58" t="s">
        <v>2</v>
      </c>
      <c r="C3" s="69" t="s">
        <v>3</v>
      </c>
      <c r="D3" s="69"/>
      <c r="E3" s="69"/>
      <c r="F3" s="69"/>
      <c r="G3" s="69"/>
      <c r="H3" s="4"/>
      <c r="I3" s="4"/>
      <c r="J3" s="4"/>
      <c r="K3" s="4"/>
      <c r="L3" s="4"/>
    </row>
    <row r="4" spans="2:12" ht="11.25">
      <c r="B4" s="53"/>
      <c r="C4" s="54" t="s">
        <v>4</v>
      </c>
      <c r="D4" s="54" t="s">
        <v>5</v>
      </c>
      <c r="E4" s="54" t="s">
        <v>6</v>
      </c>
      <c r="F4" s="54" t="s">
        <v>7</v>
      </c>
      <c r="G4" s="54" t="s">
        <v>8</v>
      </c>
      <c r="H4" s="55" t="s">
        <v>9</v>
      </c>
      <c r="L4" s="4"/>
    </row>
    <row r="5" spans="2:12" ht="11.25">
      <c r="B5" s="25" t="s">
        <v>0</v>
      </c>
      <c r="C5" s="59">
        <v>100</v>
      </c>
      <c r="D5" s="59">
        <f aca="true" t="shared" si="0" ref="D5:G6">C5*1.05</f>
        <v>105</v>
      </c>
      <c r="E5" s="59">
        <f t="shared" si="0"/>
        <v>110.25</v>
      </c>
      <c r="F5" s="59">
        <f t="shared" si="0"/>
        <v>115.7625</v>
      </c>
      <c r="G5" s="59">
        <f t="shared" si="0"/>
        <v>121.55062500000001</v>
      </c>
      <c r="H5" s="60">
        <v>100</v>
      </c>
      <c r="L5" s="4"/>
    </row>
    <row r="6" spans="2:12" ht="11.25">
      <c r="B6" s="25" t="s">
        <v>11</v>
      </c>
      <c r="C6" s="59">
        <v>19</v>
      </c>
      <c r="D6" s="59">
        <f t="shared" si="0"/>
        <v>19.95</v>
      </c>
      <c r="E6" s="59">
        <f t="shared" si="0"/>
        <v>20.9475</v>
      </c>
      <c r="F6" s="59">
        <f t="shared" si="0"/>
        <v>21.994875000000004</v>
      </c>
      <c r="G6" s="59">
        <f t="shared" si="0"/>
        <v>23.094618750000006</v>
      </c>
      <c r="H6" s="60">
        <v>19</v>
      </c>
      <c r="L6" s="4"/>
    </row>
    <row r="7" spans="2:12" ht="11.25">
      <c r="B7" s="25" t="s">
        <v>12</v>
      </c>
      <c r="C7" s="59">
        <v>10</v>
      </c>
      <c r="D7" s="59">
        <v>10</v>
      </c>
      <c r="E7" s="59">
        <v>10</v>
      </c>
      <c r="F7" s="59">
        <v>10</v>
      </c>
      <c r="G7" s="59">
        <v>10</v>
      </c>
      <c r="H7" s="60">
        <v>10</v>
      </c>
      <c r="L7" s="4"/>
    </row>
    <row r="8" spans="2:12" ht="11.25">
      <c r="B8" s="25" t="s">
        <v>13</v>
      </c>
      <c r="C8" s="59">
        <v>1</v>
      </c>
      <c r="D8" s="59">
        <v>1</v>
      </c>
      <c r="E8" s="59">
        <v>1</v>
      </c>
      <c r="F8" s="59">
        <v>1</v>
      </c>
      <c r="G8" s="59">
        <v>1</v>
      </c>
      <c r="H8" s="60">
        <v>0</v>
      </c>
      <c r="L8" s="4"/>
    </row>
    <row r="9" spans="2:12" ht="11.25">
      <c r="B9" s="25" t="s">
        <v>14</v>
      </c>
      <c r="C9" s="59">
        <v>9</v>
      </c>
      <c r="D9" s="59">
        <v>9</v>
      </c>
      <c r="E9" s="59">
        <v>9</v>
      </c>
      <c r="F9" s="59">
        <v>9</v>
      </c>
      <c r="G9" s="59">
        <v>9</v>
      </c>
      <c r="H9" s="60">
        <v>10</v>
      </c>
      <c r="L9" s="4"/>
    </row>
    <row r="10" spans="2:12" ht="11.25">
      <c r="B10" s="35" t="s">
        <v>15</v>
      </c>
      <c r="C10" s="36">
        <f aca="true" t="shared" si="1" ref="C10:H10">C5-C6+C7-C8-C9</f>
        <v>81</v>
      </c>
      <c r="D10" s="36">
        <f t="shared" si="1"/>
        <v>85.05</v>
      </c>
      <c r="E10" s="36">
        <f t="shared" si="1"/>
        <v>89.3025</v>
      </c>
      <c r="F10" s="36">
        <f t="shared" si="1"/>
        <v>93.767625</v>
      </c>
      <c r="G10" s="36">
        <f t="shared" si="1"/>
        <v>98.45600625</v>
      </c>
      <c r="H10" s="37">
        <f t="shared" si="1"/>
        <v>81</v>
      </c>
      <c r="L10" s="4"/>
    </row>
    <row r="11" spans="2:12" ht="11.25">
      <c r="B11" s="4"/>
      <c r="C11" s="4"/>
      <c r="D11" s="4"/>
      <c r="E11" s="4"/>
      <c r="F11" s="4"/>
      <c r="G11" s="4"/>
      <c r="H11" s="4"/>
      <c r="L11" s="4"/>
    </row>
    <row r="12" spans="2:12" ht="11.25">
      <c r="B12" s="38" t="s">
        <v>16</v>
      </c>
      <c r="C12" s="61">
        <v>1</v>
      </c>
      <c r="D12" s="39">
        <f>C12+1</f>
        <v>2</v>
      </c>
      <c r="E12" s="39">
        <f>D12+1</f>
        <v>3</v>
      </c>
      <c r="F12" s="39">
        <f>E12+1</f>
        <v>4</v>
      </c>
      <c r="G12" s="39">
        <f>F12+1</f>
        <v>5</v>
      </c>
      <c r="H12" s="40">
        <f>G12</f>
        <v>5</v>
      </c>
      <c r="L12" s="4"/>
    </row>
    <row r="13" spans="2:12" ht="11.25">
      <c r="B13" s="41" t="s">
        <v>17</v>
      </c>
      <c r="C13" s="42">
        <f aca="true" t="shared" si="2" ref="C13:H13">1/(1+$C$41)^C12</f>
        <v>0.9196818820370034</v>
      </c>
      <c r="D13" s="42">
        <f t="shared" si="2"/>
        <v>0.8458147641471246</v>
      </c>
      <c r="E13" s="42">
        <f t="shared" si="2"/>
        <v>0.7778805141455116</v>
      </c>
      <c r="F13" s="42">
        <f t="shared" si="2"/>
        <v>0.715402615249256</v>
      </c>
      <c r="G13" s="42">
        <f t="shared" si="2"/>
        <v>0.65794282360663</v>
      </c>
      <c r="H13" s="43">
        <f t="shared" si="2"/>
        <v>0.65794282360663</v>
      </c>
      <c r="L13" s="4"/>
    </row>
    <row r="14" spans="2:12" ht="11.25">
      <c r="B14" s="44" t="s">
        <v>18</v>
      </c>
      <c r="C14" s="45">
        <f aca="true" t="shared" si="3" ref="C14:H14">C10*C13</f>
        <v>74.49423244499728</v>
      </c>
      <c r="D14" s="45">
        <f t="shared" si="3"/>
        <v>71.93654569071295</v>
      </c>
      <c r="E14" s="45">
        <f t="shared" si="3"/>
        <v>69.46667461447954</v>
      </c>
      <c r="F14" s="45">
        <f t="shared" si="3"/>
        <v>67.08160415071151</v>
      </c>
      <c r="G14" s="45">
        <f t="shared" si="3"/>
        <v>64.77842275315702</v>
      </c>
      <c r="H14" s="46">
        <f t="shared" si="3"/>
        <v>53.29336871213703</v>
      </c>
      <c r="L14" s="4"/>
    </row>
    <row r="15" spans="2:12" ht="11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1.25">
      <c r="B16" s="47" t="s">
        <v>19</v>
      </c>
      <c r="C16" s="48">
        <f>SUM(C14:G14)</f>
        <v>347.7574796540583</v>
      </c>
      <c r="D16" s="4"/>
      <c r="F16" s="4"/>
      <c r="G16" s="4"/>
      <c r="H16" s="4"/>
      <c r="I16" s="4"/>
      <c r="J16" s="4"/>
      <c r="K16" s="4"/>
      <c r="L16" s="4"/>
    </row>
    <row r="17" spans="2:12" ht="11.25">
      <c r="B17" s="49" t="s">
        <v>20</v>
      </c>
      <c r="C17" s="50">
        <f>H14/(C41-C44)</f>
        <v>791.4954696786401</v>
      </c>
      <c r="D17" s="4"/>
      <c r="E17" s="4"/>
      <c r="F17" s="4"/>
      <c r="G17" s="4"/>
      <c r="H17" s="4"/>
      <c r="I17" s="4"/>
      <c r="J17" s="4"/>
      <c r="K17" s="4"/>
      <c r="L17" s="4"/>
    </row>
    <row r="18" spans="2:12" ht="11.25">
      <c r="B18" s="49" t="s">
        <v>21</v>
      </c>
      <c r="C18" s="60">
        <v>300</v>
      </c>
      <c r="D18" s="4"/>
      <c r="E18" s="4"/>
      <c r="F18" s="4"/>
      <c r="G18" s="4"/>
      <c r="H18" s="4"/>
      <c r="I18" s="4"/>
      <c r="J18" s="4"/>
      <c r="K18" s="4"/>
      <c r="L18" s="4"/>
    </row>
    <row r="19" spans="2:12" ht="11.25">
      <c r="B19" s="49" t="s">
        <v>22</v>
      </c>
      <c r="C19" s="60">
        <v>50</v>
      </c>
      <c r="D19" s="4"/>
      <c r="E19" s="4"/>
      <c r="F19" s="4"/>
      <c r="G19" s="4"/>
      <c r="H19" s="4"/>
      <c r="I19" s="4"/>
      <c r="J19" s="4"/>
      <c r="K19" s="4"/>
      <c r="L19" s="4"/>
    </row>
    <row r="20" spans="2:12" ht="11.25">
      <c r="B20" s="51" t="s">
        <v>23</v>
      </c>
      <c r="C20" s="52">
        <f>C16+C17-C18-C19</f>
        <v>789.2529493326983</v>
      </c>
      <c r="D20" s="4"/>
      <c r="E20" s="62"/>
      <c r="F20" s="4" t="s">
        <v>10</v>
      </c>
      <c r="G20" s="4"/>
      <c r="H20" s="4"/>
      <c r="I20" s="4"/>
      <c r="J20" s="4"/>
      <c r="K20" s="4"/>
      <c r="L20" s="4"/>
    </row>
    <row r="21" spans="2:12" ht="11.25">
      <c r="B21" s="49" t="s">
        <v>24</v>
      </c>
      <c r="C21" s="63">
        <v>2000</v>
      </c>
      <c r="D21" s="9"/>
      <c r="E21" s="9"/>
      <c r="F21" s="4"/>
      <c r="G21" s="4"/>
      <c r="H21" s="4"/>
      <c r="I21" s="4"/>
      <c r="J21" s="4"/>
      <c r="K21" s="4"/>
      <c r="L21" s="4"/>
    </row>
    <row r="22" spans="2:12" ht="11.25">
      <c r="B22" s="56" t="s">
        <v>25</v>
      </c>
      <c r="C22" s="57">
        <f>C20*1000/C21</f>
        <v>394.62647466634917</v>
      </c>
      <c r="D22" s="4"/>
      <c r="E22" s="4"/>
      <c r="F22" s="4"/>
      <c r="G22" s="4"/>
      <c r="H22" s="4"/>
      <c r="I22" s="4"/>
      <c r="J22" s="4"/>
      <c r="K22" s="4"/>
      <c r="L22" s="4"/>
    </row>
    <row r="23" spans="2:12" ht="11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1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1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1.25">
      <c r="B26" s="5" t="s">
        <v>26</v>
      </c>
      <c r="C26" s="4"/>
      <c r="D26" s="4"/>
      <c r="E26" s="4"/>
      <c r="F26" s="4"/>
      <c r="G26" s="5"/>
      <c r="H26" s="4"/>
      <c r="I26" s="4"/>
      <c r="J26" s="4"/>
      <c r="K26" s="4"/>
      <c r="L26" s="4"/>
    </row>
    <row r="27" spans="2:12" ht="11.25" hidden="1">
      <c r="B27" s="4"/>
      <c r="C27" s="3"/>
      <c r="D27" s="3"/>
      <c r="E27" s="4"/>
      <c r="F27" s="4"/>
      <c r="G27" s="3"/>
      <c r="H27" s="3"/>
      <c r="I27" s="21"/>
      <c r="J27" s="21"/>
      <c r="K27" s="21"/>
      <c r="L27" s="4"/>
    </row>
    <row r="28" spans="2:12" ht="11.25">
      <c r="B28" s="24" t="s">
        <v>27</v>
      </c>
      <c r="C28" s="64">
        <v>5000</v>
      </c>
      <c r="D28" s="8"/>
      <c r="E28" s="4"/>
      <c r="F28" s="4"/>
      <c r="G28" s="3"/>
      <c r="H28" s="12"/>
      <c r="I28" s="13"/>
      <c r="J28" s="14"/>
      <c r="K28" s="13"/>
      <c r="L28" s="4"/>
    </row>
    <row r="29" spans="2:12" ht="11.25">
      <c r="B29" s="25" t="s">
        <v>28</v>
      </c>
      <c r="C29" s="60">
        <v>1000</v>
      </c>
      <c r="D29" s="8"/>
      <c r="E29" s="4"/>
      <c r="F29" s="4"/>
      <c r="G29" s="20"/>
      <c r="H29" s="15"/>
      <c r="I29" s="16"/>
      <c r="J29" s="17"/>
      <c r="K29" s="16"/>
      <c r="L29" s="4"/>
    </row>
    <row r="30" spans="2:12" ht="11.25">
      <c r="B30" s="25" t="s">
        <v>29</v>
      </c>
      <c r="C30" s="65">
        <v>0.9</v>
      </c>
      <c r="D30" s="6"/>
      <c r="E30" s="4"/>
      <c r="F30" s="4"/>
      <c r="G30" s="20"/>
      <c r="H30" s="15"/>
      <c r="I30" s="16"/>
      <c r="J30" s="17"/>
      <c r="K30" s="16"/>
      <c r="L30" s="4"/>
    </row>
    <row r="31" spans="2:12" ht="11.25">
      <c r="B31" s="25" t="s">
        <v>30</v>
      </c>
      <c r="C31" s="26">
        <f>C30*(1+(1-C37)*C29/C28)</f>
        <v>1.0422</v>
      </c>
      <c r="D31" s="7"/>
      <c r="E31" s="4"/>
      <c r="F31" s="4"/>
      <c r="G31" s="20"/>
      <c r="H31" s="15"/>
      <c r="I31" s="16"/>
      <c r="J31" s="17"/>
      <c r="K31" s="16"/>
      <c r="L31" s="4"/>
    </row>
    <row r="32" spans="2:12" ht="11.25">
      <c r="B32" s="27"/>
      <c r="C32" s="28"/>
      <c r="D32" s="3"/>
      <c r="E32" s="4"/>
      <c r="F32" s="4"/>
      <c r="G32" s="20"/>
      <c r="H32" s="11"/>
      <c r="I32" s="17"/>
      <c r="J32" s="17"/>
      <c r="K32" s="17"/>
      <c r="L32" s="4"/>
    </row>
    <row r="33" spans="2:12" ht="11.25">
      <c r="B33" s="25" t="s">
        <v>31</v>
      </c>
      <c r="C33" s="66">
        <v>0.03</v>
      </c>
      <c r="D33" s="22"/>
      <c r="E33" s="4"/>
      <c r="F33" s="4"/>
      <c r="G33" s="20"/>
      <c r="H33" s="15"/>
      <c r="I33" s="16"/>
      <c r="J33" s="17"/>
      <c r="K33" s="16"/>
      <c r="L33" s="4"/>
    </row>
    <row r="34" spans="2:12" ht="11.25">
      <c r="B34" s="25" t="s">
        <v>32</v>
      </c>
      <c r="C34" s="29">
        <v>0.04</v>
      </c>
      <c r="D34" s="10"/>
      <c r="E34" s="4"/>
      <c r="F34" s="4"/>
      <c r="G34" s="20"/>
      <c r="H34" s="15"/>
      <c r="I34" s="16"/>
      <c r="J34" s="17"/>
      <c r="K34" s="16"/>
      <c r="L34" s="4"/>
    </row>
    <row r="35" spans="2:12" ht="11.25">
      <c r="B35" s="25" t="s">
        <v>33</v>
      </c>
      <c r="C35" s="66">
        <v>0.005</v>
      </c>
      <c r="D35" s="10"/>
      <c r="E35" s="4"/>
      <c r="F35" s="4"/>
      <c r="G35" s="20"/>
      <c r="H35" s="15"/>
      <c r="I35" s="16"/>
      <c r="J35" s="17"/>
      <c r="K35" s="16"/>
      <c r="L35" s="4"/>
    </row>
    <row r="36" spans="2:12" ht="11.25">
      <c r="B36" s="25" t="s">
        <v>34</v>
      </c>
      <c r="C36" s="66">
        <v>0.02</v>
      </c>
      <c r="D36" s="10"/>
      <c r="E36" s="4"/>
      <c r="F36" s="4"/>
      <c r="G36" s="4"/>
      <c r="H36" s="4"/>
      <c r="I36" s="4"/>
      <c r="J36" s="4"/>
      <c r="K36" s="4"/>
      <c r="L36" s="4"/>
    </row>
    <row r="37" spans="2:12" ht="11.25">
      <c r="B37" s="25" t="s">
        <v>35</v>
      </c>
      <c r="C37" s="67">
        <v>0.21</v>
      </c>
      <c r="D37" s="23"/>
      <c r="E37" s="4"/>
      <c r="F37" s="4"/>
      <c r="G37" s="4"/>
      <c r="H37" s="4"/>
      <c r="I37" s="4"/>
      <c r="J37" s="4"/>
      <c r="K37" s="4"/>
      <c r="L37" s="4"/>
    </row>
    <row r="38" spans="2:12" ht="11.25">
      <c r="B38" s="27"/>
      <c r="C38" s="28"/>
      <c r="D38" s="3"/>
      <c r="E38" s="4"/>
      <c r="F38" s="4"/>
      <c r="G38" s="4"/>
      <c r="H38" s="4"/>
      <c r="I38" s="4"/>
      <c r="J38" s="4"/>
      <c r="K38" s="4"/>
      <c r="L38" s="4"/>
    </row>
    <row r="39" spans="2:12" ht="11.25">
      <c r="B39" s="25" t="s">
        <v>36</v>
      </c>
      <c r="C39" s="29">
        <f>C33+(C34+C35)*C31+C36</f>
        <v>0.096899</v>
      </c>
      <c r="D39" s="10"/>
      <c r="E39" s="4"/>
      <c r="F39" s="4"/>
      <c r="G39" s="4"/>
      <c r="H39" s="4"/>
      <c r="I39" s="4"/>
      <c r="J39" s="4"/>
      <c r="K39" s="4"/>
      <c r="L39" s="4"/>
    </row>
    <row r="40" spans="2:12" ht="11.25">
      <c r="B40" s="25" t="s">
        <v>37</v>
      </c>
      <c r="C40" s="66">
        <v>0.05</v>
      </c>
      <c r="D40" s="10"/>
      <c r="E40" s="4"/>
      <c r="F40" s="4"/>
      <c r="G40" s="4"/>
      <c r="H40" s="4"/>
      <c r="I40" s="4"/>
      <c r="J40" s="4"/>
      <c r="K40" s="4"/>
      <c r="L40" s="4"/>
    </row>
    <row r="41" spans="2:12" ht="11.25">
      <c r="B41" s="30" t="s">
        <v>1</v>
      </c>
      <c r="C41" s="31">
        <f>C39*C28/(C28+C29)+C40*C29*(1-C37)/(C28+C29)</f>
        <v>0.0873325</v>
      </c>
      <c r="D41" s="10"/>
      <c r="E41" s="4"/>
      <c r="F41" s="4"/>
      <c r="G41" s="4"/>
      <c r="H41" s="4"/>
      <c r="I41" s="4"/>
      <c r="J41" s="4"/>
      <c r="K41" s="4"/>
      <c r="L41" s="4"/>
    </row>
    <row r="42" spans="2:12" ht="11.25">
      <c r="B42" s="4"/>
      <c r="C42" s="4"/>
      <c r="D42" s="3"/>
      <c r="E42" s="4"/>
      <c r="F42" s="4"/>
      <c r="G42" s="4"/>
      <c r="H42" s="4"/>
      <c r="I42" s="4"/>
      <c r="J42" s="4"/>
      <c r="K42" s="4"/>
      <c r="L42" s="4"/>
    </row>
    <row r="43" spans="5:12" ht="11.25">
      <c r="E43" s="4"/>
      <c r="F43" s="4"/>
      <c r="G43" s="4"/>
      <c r="H43" s="4"/>
      <c r="I43" s="4"/>
      <c r="J43" s="4"/>
      <c r="K43" s="4"/>
      <c r="L43" s="4"/>
    </row>
    <row r="44" spans="2:12" ht="11.25">
      <c r="B44" s="24" t="s">
        <v>38</v>
      </c>
      <c r="C44" s="32">
        <f>C45+C47</f>
        <v>0.02</v>
      </c>
      <c r="E44" s="4"/>
      <c r="F44" s="4"/>
      <c r="G44" s="4"/>
      <c r="H44" s="4"/>
      <c r="I44" s="4"/>
      <c r="J44" s="4"/>
      <c r="K44" s="4"/>
      <c r="L44" s="4"/>
    </row>
    <row r="45" spans="2:12" ht="11.25">
      <c r="B45" s="33" t="s">
        <v>39</v>
      </c>
      <c r="C45" s="66">
        <v>0</v>
      </c>
      <c r="E45" s="4"/>
      <c r="F45" s="4"/>
      <c r="G45" s="4"/>
      <c r="H45" s="4"/>
      <c r="I45" s="4"/>
      <c r="J45" s="4"/>
      <c r="K45" s="4"/>
      <c r="L45" s="4"/>
    </row>
    <row r="46" spans="2:12" ht="11.25">
      <c r="B46" s="33" t="s">
        <v>40</v>
      </c>
      <c r="C46" s="66">
        <v>0.025</v>
      </c>
      <c r="D46" s="4"/>
      <c r="E46" s="4"/>
      <c r="F46" s="4"/>
      <c r="G46" s="4"/>
      <c r="H46" s="4"/>
      <c r="I46" s="4"/>
      <c r="J46" s="4"/>
      <c r="K46" s="4"/>
      <c r="L46" s="4"/>
    </row>
    <row r="47" spans="2:12" ht="11.25">
      <c r="B47" s="34" t="s">
        <v>41</v>
      </c>
      <c r="C47" s="68">
        <v>0.02</v>
      </c>
      <c r="D47" s="4"/>
      <c r="E47" s="4"/>
      <c r="F47" s="4"/>
      <c r="G47" s="4"/>
      <c r="H47" s="4"/>
      <c r="I47" s="4"/>
      <c r="J47" s="4"/>
      <c r="K47" s="4"/>
      <c r="L47" s="4"/>
    </row>
    <row r="48" spans="2:12" ht="11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1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1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1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1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1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1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1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1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1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1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1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1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1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1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1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1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1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1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cp:lastPrinted>2007-09-14T10:45:16Z</cp:lastPrinted>
  <dcterms:created xsi:type="dcterms:W3CDTF">1996-10-14T23:33:28Z</dcterms:created>
  <dcterms:modified xsi:type="dcterms:W3CDTF">2015-01-16T18:52:04Z</dcterms:modified>
  <cp:category/>
  <cp:version/>
  <cp:contentType/>
  <cp:contentStatus/>
</cp:coreProperties>
</file>